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CARP 2022\01 - GGARP 2022\01 - ATAS - 2022\ATA 002-2022 -PREGÃO 004-2022 - CHA MATE\PESQUISA DE DEMANDA 541\"/>
    </mc:Choice>
  </mc:AlternateContent>
  <bookViews>
    <workbookView xWindow="0" yWindow="0" windowWidth="28800" windowHeight="12435" activeTab="1"/>
  </bookViews>
  <sheets>
    <sheet name="ORIGINAL" sheetId="1" r:id="rId1"/>
    <sheet name="PÓS COTA" sheetId="2" r:id="rId2"/>
  </sheets>
  <definedNames>
    <definedName name="_xlnm.Print_Titles" localSheetId="0">ORIGINAL!$A:$E</definedName>
    <definedName name="_xlnm.Print_Titles" localSheetId="1">'PÓS COTA'!$A:$E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3" i="2" l="1"/>
  <c r="AI12" i="2"/>
  <c r="AG12" i="2"/>
  <c r="AI8" i="2"/>
  <c r="AG8" i="2"/>
  <c r="AI7" i="2"/>
  <c r="AG7" i="2"/>
  <c r="AG5" i="2"/>
  <c r="AG4" i="2"/>
  <c r="AH12" i="2" l="1"/>
  <c r="AH7" i="2"/>
  <c r="V16" i="2"/>
  <c r="V15" i="2"/>
  <c r="V13" i="2"/>
  <c r="V12" i="2" s="1"/>
  <c r="V10" i="2"/>
  <c r="V8" i="2"/>
  <c r="V7" i="2" s="1"/>
  <c r="V5" i="2"/>
  <c r="V4" i="2" s="1"/>
  <c r="AD16" i="2" l="1"/>
  <c r="AD15" i="2"/>
  <c r="AD13" i="2"/>
  <c r="AD12" i="2" s="1"/>
  <c r="AD10" i="2"/>
  <c r="AD8" i="2"/>
  <c r="AD7" i="2" s="1"/>
  <c r="AD5" i="2"/>
  <c r="AD4" i="2" s="1"/>
  <c r="AE16" i="2"/>
  <c r="AE15" i="2"/>
  <c r="AE13" i="2"/>
  <c r="AE12" i="2" s="1"/>
  <c r="AE10" i="2"/>
  <c r="AE8" i="2"/>
  <c r="AE7" i="2" s="1"/>
  <c r="AE5" i="2"/>
  <c r="AE4" i="2" s="1"/>
  <c r="AC8" i="1" l="1"/>
  <c r="AH4" i="2" l="1"/>
  <c r="AH5" i="2"/>
  <c r="AG14" i="2" l="1"/>
  <c r="AH14" i="2" s="1"/>
  <c r="G16" i="2" l="1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W16" i="2"/>
  <c r="X16" i="2"/>
  <c r="Y16" i="2"/>
  <c r="Z16" i="2"/>
  <c r="AA16" i="2"/>
  <c r="AB16" i="2"/>
  <c r="AC16" i="2"/>
  <c r="AF16" i="2"/>
  <c r="F16" i="2"/>
  <c r="F8" i="1"/>
  <c r="AF15" i="2"/>
  <c r="AC15" i="2"/>
  <c r="AB15" i="2"/>
  <c r="AA15" i="2"/>
  <c r="Z15" i="2"/>
  <c r="Y15" i="2"/>
  <c r="X15" i="2"/>
  <c r="W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W10" i="2"/>
  <c r="X10" i="2"/>
  <c r="Y10" i="2"/>
  <c r="Z10" i="2"/>
  <c r="AA10" i="2"/>
  <c r="AB10" i="2"/>
  <c r="AC10" i="2"/>
  <c r="AF10" i="2"/>
  <c r="F10" i="2"/>
  <c r="AF13" i="2"/>
  <c r="AF12" i="2" s="1"/>
  <c r="AC13" i="2"/>
  <c r="AC12" i="2" s="1"/>
  <c r="AB13" i="2"/>
  <c r="AB12" i="2" s="1"/>
  <c r="AA13" i="2"/>
  <c r="AA12" i="2" s="1"/>
  <c r="Z13" i="2"/>
  <c r="Y13" i="2"/>
  <c r="Y12" i="2" s="1"/>
  <c r="X13" i="2"/>
  <c r="X12" i="2" s="1"/>
  <c r="W13" i="2"/>
  <c r="U13" i="2"/>
  <c r="T13" i="2"/>
  <c r="T12" i="2" s="1"/>
  <c r="S13" i="2"/>
  <c r="S12" i="2" s="1"/>
  <c r="R13" i="2"/>
  <c r="R12" i="2" s="1"/>
  <c r="Q13" i="2"/>
  <c r="P13" i="2"/>
  <c r="P12" i="2" s="1"/>
  <c r="O13" i="2"/>
  <c r="O12" i="2" s="1"/>
  <c r="N13" i="2"/>
  <c r="M13" i="2"/>
  <c r="L13" i="2"/>
  <c r="L12" i="2" s="1"/>
  <c r="K13" i="2"/>
  <c r="K12" i="2" s="1"/>
  <c r="J13" i="2"/>
  <c r="J12" i="2" s="1"/>
  <c r="I13" i="2"/>
  <c r="H13" i="2"/>
  <c r="H12" i="2" s="1"/>
  <c r="G13" i="2"/>
  <c r="G12" i="2" s="1"/>
  <c r="F13" i="2"/>
  <c r="Z12" i="2"/>
  <c r="W12" i="2"/>
  <c r="U12" i="2"/>
  <c r="Q12" i="2"/>
  <c r="N12" i="2"/>
  <c r="M12" i="2"/>
  <c r="I12" i="2"/>
  <c r="F12" i="2"/>
  <c r="AF8" i="2"/>
  <c r="AC8" i="2"/>
  <c r="AB8" i="2"/>
  <c r="AA8" i="2"/>
  <c r="Z8" i="2"/>
  <c r="Y8" i="2"/>
  <c r="X8" i="2"/>
  <c r="W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AF7" i="2"/>
  <c r="AC7" i="2"/>
  <c r="AB7" i="2"/>
  <c r="AA7" i="2"/>
  <c r="Z7" i="2"/>
  <c r="Y7" i="2"/>
  <c r="X7" i="2"/>
  <c r="W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G5" i="2"/>
  <c r="G4" i="2" s="1"/>
  <c r="H5" i="2"/>
  <c r="H4" i="2" s="1"/>
  <c r="I5" i="2"/>
  <c r="I4" i="2" s="1"/>
  <c r="J5" i="2"/>
  <c r="J4" i="2" s="1"/>
  <c r="K5" i="2"/>
  <c r="K4" i="2" s="1"/>
  <c r="L5" i="2"/>
  <c r="L4" i="2" s="1"/>
  <c r="M5" i="2"/>
  <c r="M4" i="2" s="1"/>
  <c r="N5" i="2"/>
  <c r="N4" i="2" s="1"/>
  <c r="O5" i="2"/>
  <c r="O4" i="2" s="1"/>
  <c r="P5" i="2"/>
  <c r="P4" i="2" s="1"/>
  <c r="Q5" i="2"/>
  <c r="Q4" i="2" s="1"/>
  <c r="R5" i="2"/>
  <c r="R4" i="2" s="1"/>
  <c r="S5" i="2"/>
  <c r="S4" i="2" s="1"/>
  <c r="T5" i="2"/>
  <c r="T4" i="2" s="1"/>
  <c r="U5" i="2"/>
  <c r="U4" i="2" s="1"/>
  <c r="W5" i="2"/>
  <c r="W4" i="2" s="1"/>
  <c r="X5" i="2"/>
  <c r="X4" i="2" s="1"/>
  <c r="Y5" i="2"/>
  <c r="Y4" i="2" s="1"/>
  <c r="Z5" i="2"/>
  <c r="Z4" i="2" s="1"/>
  <c r="AA5" i="2"/>
  <c r="AA4" i="2" s="1"/>
  <c r="AB5" i="2"/>
  <c r="AB4" i="2" s="1"/>
  <c r="AC5" i="2"/>
  <c r="AC4" i="2" s="1"/>
  <c r="AF5" i="2"/>
  <c r="AF4" i="2" s="1"/>
  <c r="F5" i="2"/>
  <c r="F4" i="2" s="1"/>
  <c r="AI4" i="2" s="1"/>
  <c r="AG11" i="2"/>
  <c r="AH11" i="2" s="1"/>
  <c r="AG9" i="2"/>
  <c r="AH9" i="2" s="1"/>
  <c r="AI9" i="2" s="1"/>
  <c r="AG6" i="2"/>
  <c r="AG3" i="2"/>
  <c r="AF4" i="1"/>
  <c r="AG4" i="1" s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D8" i="1"/>
  <c r="AE8" i="1"/>
  <c r="AF5" i="1"/>
  <c r="AG5" i="1" s="1"/>
  <c r="AH5" i="1" s="1"/>
  <c r="AF6" i="1"/>
  <c r="AF7" i="1"/>
  <c r="AG7" i="1" s="1"/>
  <c r="AF3" i="1"/>
  <c r="AG15" i="2" l="1"/>
  <c r="AH15" i="2" s="1"/>
  <c r="AI15" i="2" s="1"/>
  <c r="AG10" i="2"/>
  <c r="AH10" i="2" s="1"/>
  <c r="AI10" i="2" s="1"/>
  <c r="AG16" i="2"/>
  <c r="AH6" i="2"/>
  <c r="AH13" i="2"/>
  <c r="AI13" i="2" s="1"/>
  <c r="AI5" i="2"/>
  <c r="AI11" i="2"/>
  <c r="AH3" i="2"/>
  <c r="AI14" i="2"/>
  <c r="AF8" i="1"/>
  <c r="AH4" i="1"/>
  <c r="AH7" i="1"/>
  <c r="AG6" i="1"/>
  <c r="AH6" i="1" s="1"/>
  <c r="AG3" i="1"/>
  <c r="AH16" i="2" l="1"/>
  <c r="AI6" i="2"/>
  <c r="AH8" i="2"/>
  <c r="AI3" i="2"/>
  <c r="AI16" i="2" s="1"/>
  <c r="AH3" i="1"/>
  <c r="AH8" i="1" s="1"/>
  <c r="AG8" i="1"/>
</calcChain>
</file>

<file path=xl/sharedStrings.xml><?xml version="1.0" encoding="utf-8"?>
<sst xmlns="http://schemas.openxmlformats.org/spreadsheetml/2006/main" count="175" uniqueCount="68">
  <si>
    <t>Solicitado</t>
  </si>
  <si>
    <r>
      <rPr>
        <sz val="8"/>
        <color rgb="FF000000"/>
        <rFont val="Arial"/>
        <family val="2"/>
      </rPr>
      <t>1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</si>
  <si>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001</t>
    </r>
  </si>
  <si>
    <r>
      <rPr>
        <sz val="8"/>
        <color rgb="FF000000"/>
        <rFont val="Arial"/>
        <family val="2"/>
      </rPr>
      <t>PT</t>
    </r>
  </si>
  <si>
    <r>
      <rPr>
        <sz val="8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</si>
  <si>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002</t>
    </r>
  </si>
  <si>
    <r>
      <rPr>
        <sz val="8"/>
        <color rgb="FF000000"/>
        <rFont val="Arial"/>
        <family val="2"/>
      </rPr>
      <t>3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</si>
  <si>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003</t>
    </r>
  </si>
  <si>
    <r>
      <rPr>
        <sz val="8"/>
        <color rgb="FF000000"/>
        <rFont val="Arial"/>
        <family val="2"/>
      </rPr>
      <t>UN</t>
    </r>
  </si>
  <si>
    <r>
      <rPr>
        <sz val="8"/>
        <color rgb="FF000000"/>
        <rFont val="Arial"/>
        <family val="2"/>
      </rPr>
      <t>4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</si>
  <si>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004</t>
    </r>
  </si>
  <si>
    <r>
      <rPr>
        <sz val="8"/>
        <color rgb="FF000000"/>
        <rFont val="Arial"/>
        <family val="2"/>
      </rPr>
      <t>CX</t>
    </r>
  </si>
  <si>
    <r>
      <rPr>
        <sz val="8"/>
        <color rgb="FF000000"/>
        <rFont val="Arial"/>
        <family val="2"/>
      </rPr>
      <t>5</t>
    </r>
  </si>
  <si>
    <r>
      <rPr>
        <sz val="8"/>
        <color rgb="FF000000"/>
        <rFont val="Arial"/>
        <family val="2"/>
      </rPr>
      <t>Lt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005</t>
    </r>
  </si>
  <si>
    <r>
      <rPr>
        <b/>
        <sz val="8"/>
        <color rgb="FF000000"/>
        <rFont val="Arial"/>
        <family val="2"/>
      </rPr>
      <t>Total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Geral:</t>
    </r>
  </si>
  <si>
    <r>
      <rPr>
        <sz val="8"/>
        <color rgb="FF000000"/>
        <rFont val="Arial"/>
        <family val="2"/>
      </rPr>
      <t>Total</t>
    </r>
  </si>
  <si>
    <t>ITEM</t>
  </si>
  <si>
    <t>LOTE</t>
  </si>
  <si>
    <t>UN</t>
  </si>
  <si>
    <t>Código</t>
  </si>
  <si>
    <t>DESCRIÇÃO</t>
  </si>
  <si>
    <t>RESERVA TÉCNICA</t>
  </si>
  <si>
    <t>TOTAL</t>
  </si>
  <si>
    <t>Geral</t>
  </si>
  <si>
    <t>Pesquisa de Demanda nº 439 - encerrada dia 01.11.2019</t>
  </si>
  <si>
    <t>Exclusivo</t>
  </si>
  <si>
    <t>Lt 001</t>
  </si>
  <si>
    <t>Lt 002</t>
  </si>
  <si>
    <t>Lt 003</t>
  </si>
  <si>
    <t>Lt 004</t>
  </si>
  <si>
    <t>Lt 005</t>
  </si>
  <si>
    <t>Lt 006</t>
  </si>
  <si>
    <t>Lt 007</t>
  </si>
  <si>
    <t>Lt 008</t>
  </si>
  <si>
    <t>CAFÉ EM PÓ TORRA: MÉDIA. NOTA MÍNIMA NÃO INFERIOR A 6 (SEIS), NA ESCALA SENSORIAL DE 0 A 10.
MOAGEM: FINA</t>
  </si>
  <si>
    <t xml:space="preserve">AÇÚCAR TIPO CRISTAL
- OBTIDO DA CANA DE AÇÚCAR, COM ASPECTO, COR, CHEIRO PRÓPRIOS;
- TEOR DE SACAROSE MÍNIMO DE 99,3%;
 - UMIDADE MÁXIMA DE 0,3% P/P; 
- PACOTE DE 2 QUILOS COM EMBALAGEM LACRADA E SEM SINAIS DE VIOLAÇÃO; </t>
  </si>
  <si>
    <t>CAFÉ SOLÚVEL, EM PÓ, TIPO CAPPUCCINO TRADICIONAL. DE PRIMEIRA QUALIDADE.</t>
  </si>
  <si>
    <t>CHÁ-MATE; CONSTITUÍDO DE FOLHAS E TALOS DE MATE TOSTADO, SEM GLÚTEN.</t>
  </si>
  <si>
    <t>GUARANÁ RALADO EM GROSA. EMBALAGEM MÍNIMA DE 100G, SEM GLÚTEN.</t>
  </si>
  <si>
    <r>
      <rPr>
        <sz val="8"/>
        <rFont val="Arial MT"/>
        <family val="2"/>
      </rPr>
      <t>AGER</t>
    </r>
  </si>
  <si>
    <r>
      <rPr>
        <sz val="8"/>
        <rFont val="Arial MT"/>
        <family val="2"/>
      </rPr>
      <t>CASACIVIL</t>
    </r>
  </si>
  <si>
    <r>
      <rPr>
        <sz val="8"/>
        <rFont val="Arial MT"/>
        <family val="2"/>
      </rPr>
      <t>CGE</t>
    </r>
  </si>
  <si>
    <r>
      <rPr>
        <sz val="8"/>
        <rFont val="Arial MT"/>
        <family val="2"/>
      </rPr>
      <t>DETRAN</t>
    </r>
  </si>
  <si>
    <r>
      <rPr>
        <sz val="8"/>
        <rFont val="Arial MT"/>
        <family val="2"/>
      </rPr>
      <t>FAPEMAT</t>
    </r>
  </si>
  <si>
    <t>GOVERNADORIA</t>
  </si>
  <si>
    <r>
      <rPr>
        <sz val="8"/>
        <rFont val="Arial MT"/>
        <family val="2"/>
      </rPr>
      <t>INDEA</t>
    </r>
  </si>
  <si>
    <r>
      <rPr>
        <sz val="8"/>
        <rFont val="Arial MT"/>
        <family val="2"/>
      </rPr>
      <t>INTERMAT</t>
    </r>
  </si>
  <si>
    <r>
      <rPr>
        <sz val="8"/>
        <rFont val="Arial MT"/>
        <family val="2"/>
      </rPr>
      <t>IPEM-MT</t>
    </r>
  </si>
  <si>
    <r>
      <rPr>
        <sz val="8"/>
        <rFont val="Arial MT"/>
        <family val="2"/>
      </rPr>
      <t>JUCEMAT</t>
    </r>
  </si>
  <si>
    <r>
      <rPr>
        <sz val="8"/>
        <rFont val="Arial MT"/>
        <family val="2"/>
      </rPr>
      <t>MTPREV</t>
    </r>
  </si>
  <si>
    <r>
      <rPr>
        <sz val="8"/>
        <rFont val="Arial MT"/>
        <family val="2"/>
      </rPr>
      <t>MTSAÚDE</t>
    </r>
  </si>
  <si>
    <r>
      <rPr>
        <sz val="8"/>
        <rFont val="Arial MT"/>
        <family val="2"/>
      </rPr>
      <t>PGE</t>
    </r>
  </si>
  <si>
    <r>
      <rPr>
        <sz val="8"/>
        <rFont val="Arial MT"/>
        <family val="2"/>
      </rPr>
      <t>SEAF</t>
    </r>
  </si>
  <si>
    <r>
      <rPr>
        <sz val="8"/>
        <rFont val="Arial MT"/>
        <family val="2"/>
      </rPr>
      <t>SECEL</t>
    </r>
  </si>
  <si>
    <r>
      <rPr>
        <sz val="8"/>
        <rFont val="Arial MT"/>
        <family val="2"/>
      </rPr>
      <t>SECITEC</t>
    </r>
  </si>
  <si>
    <r>
      <rPr>
        <sz val="8"/>
        <rFont val="Arial MT"/>
        <family val="2"/>
      </rPr>
      <t>SEDEC</t>
    </r>
  </si>
  <si>
    <r>
      <rPr>
        <sz val="8"/>
        <rFont val="Arial MT"/>
        <family val="2"/>
      </rPr>
      <t>SEDUC</t>
    </r>
  </si>
  <si>
    <r>
      <rPr>
        <sz val="8"/>
        <rFont val="Arial MT"/>
        <family val="2"/>
      </rPr>
      <t>SEFAZ</t>
    </r>
  </si>
  <si>
    <r>
      <rPr>
        <sz val="8"/>
        <rFont val="Arial MT"/>
        <family val="2"/>
      </rPr>
      <t>SEMA</t>
    </r>
  </si>
  <si>
    <r>
      <rPr>
        <sz val="8"/>
        <rFont val="Arial MT"/>
        <family val="2"/>
      </rPr>
      <t>SEPLAG</t>
    </r>
  </si>
  <si>
    <r>
      <rPr>
        <sz val="8"/>
        <rFont val="Arial MT"/>
        <family val="2"/>
      </rPr>
      <t>SES</t>
    </r>
  </si>
  <si>
    <r>
      <rPr>
        <sz val="8"/>
        <rFont val="Arial MT"/>
        <family val="2"/>
      </rPr>
      <t>SESP</t>
    </r>
  </si>
  <si>
    <r>
      <rPr>
        <sz val="8"/>
        <rFont val="Arial MT"/>
        <family val="2"/>
      </rPr>
      <t>SETASC</t>
    </r>
  </si>
  <si>
    <r>
      <rPr>
        <sz val="8"/>
        <rFont val="Arial MT"/>
        <family val="2"/>
      </rPr>
      <t>SINFRA</t>
    </r>
  </si>
  <si>
    <r>
      <rPr>
        <sz val="8"/>
        <rFont val="Arial MT"/>
        <family val="2"/>
      </rPr>
      <t>UNEMAT</t>
    </r>
  </si>
  <si>
    <t xml:space="preserve">CAFÉ SOLÚVEL, EM PÓ, TIPO CAPPUCCINO TRADICIONAL. DE PRIMEIRA QUALIDADE. </t>
  </si>
  <si>
    <t>SECOM</t>
  </si>
  <si>
    <t>Pesquisa de Demanda nº 541 - encerrada dia 14.09.2021 - Ajustes cotas 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</si>
</sst>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8"/>
      <name val="Arial MT"/>
      <family val="2"/>
    </font>
    <font>
      <sz val="8"/>
      <name val="Arial MT"/>
    </font>
    <font>
      <sz val="8"/>
      <color rgb="FF000000"/>
      <name val="Arial MT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vertical="center" wrapText="1"/>
    </xf>
    <xf numFmtId="9" fontId="1" fillId="3" borderId="6" xfId="0" applyNumberFormat="1" applyFont="1" applyFill="1" applyBorder="1" applyAlignment="1">
      <alignment vertical="center" wrapText="1"/>
    </xf>
    <xf numFmtId="1" fontId="1" fillId="3" borderId="6" xfId="0" applyNumberFormat="1" applyFont="1" applyFill="1" applyBorder="1" applyAlignment="1">
      <alignment vertical="center" wrapText="1"/>
    </xf>
    <xf numFmtId="164" fontId="1" fillId="3" borderId="6" xfId="1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9" fontId="1" fillId="4" borderId="6" xfId="0" applyNumberFormat="1" applyFont="1" applyFill="1" applyBorder="1" applyAlignment="1">
      <alignment vertical="center" wrapText="1"/>
    </xf>
    <xf numFmtId="1" fontId="1" fillId="4" borderId="6" xfId="0" applyNumberFormat="1" applyFont="1" applyFill="1" applyBorder="1" applyAlignment="1">
      <alignment vertical="center" wrapText="1"/>
    </xf>
    <xf numFmtId="164" fontId="1" fillId="4" borderId="6" xfId="1" applyNumberFormat="1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justify" vertical="center"/>
    </xf>
    <xf numFmtId="164" fontId="1" fillId="5" borderId="2" xfId="1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justify" vertical="center" wrapText="1"/>
    </xf>
    <xf numFmtId="1" fontId="7" fillId="6" borderId="2" xfId="0" applyNumberFormat="1" applyFont="1" applyFill="1" applyBorder="1" applyAlignment="1">
      <alignment horizontal="center" vertical="center" shrinkToFi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E1" workbookViewId="0">
      <selection activeCell="T1" sqref="T1"/>
    </sheetView>
  </sheetViews>
  <sheetFormatPr defaultRowHeight="15" x14ac:dyDescent="0.25"/>
  <cols>
    <col min="1" max="1" width="4.140625" style="9" customWidth="1"/>
    <col min="2" max="2" width="5.28515625" style="9" bestFit="1" customWidth="1"/>
    <col min="3" max="3" width="3" style="9" bestFit="1" customWidth="1"/>
    <col min="4" max="4" width="7" style="9" bestFit="1" customWidth="1"/>
    <col min="5" max="5" width="32.42578125" style="13" bestFit="1" customWidth="1"/>
    <col min="6" max="6" width="9" style="9" customWidth="1"/>
    <col min="7" max="7" width="8.5703125" style="9" bestFit="1" customWidth="1"/>
    <col min="8" max="10" width="7.7109375" style="9" customWidth="1"/>
    <col min="11" max="11" width="13.140625" style="9" bestFit="1" customWidth="1"/>
    <col min="12" max="34" width="7.7109375" style="9" customWidth="1"/>
    <col min="35" max="16384" width="9.140625" style="9"/>
  </cols>
  <sheetData>
    <row r="1" spans="1:34" ht="33.75" x14ac:dyDescent="0.25">
      <c r="A1" s="1" t="s">
        <v>24</v>
      </c>
      <c r="B1" s="6"/>
      <c r="C1" s="6"/>
      <c r="D1" s="7"/>
      <c r="E1" s="8"/>
      <c r="F1" s="20" t="s">
        <v>39</v>
      </c>
      <c r="G1" s="20" t="s">
        <v>40</v>
      </c>
      <c r="H1" s="20" t="s">
        <v>41</v>
      </c>
      <c r="I1" s="20" t="s">
        <v>42</v>
      </c>
      <c r="J1" s="20" t="s">
        <v>43</v>
      </c>
      <c r="K1" s="21" t="s">
        <v>44</v>
      </c>
      <c r="L1" s="20" t="s">
        <v>45</v>
      </c>
      <c r="M1" s="22" t="s">
        <v>46</v>
      </c>
      <c r="N1" s="20" t="s">
        <v>47</v>
      </c>
      <c r="O1" s="20" t="s">
        <v>48</v>
      </c>
      <c r="P1" s="20" t="s">
        <v>49</v>
      </c>
      <c r="Q1" s="20" t="s">
        <v>50</v>
      </c>
      <c r="R1" s="20" t="s">
        <v>51</v>
      </c>
      <c r="S1" s="20" t="s">
        <v>52</v>
      </c>
      <c r="T1" s="20" t="s">
        <v>53</v>
      </c>
      <c r="U1" s="20" t="s">
        <v>54</v>
      </c>
      <c r="V1" s="20" t="s">
        <v>55</v>
      </c>
      <c r="W1" s="20" t="s">
        <v>56</v>
      </c>
      <c r="X1" s="20" t="s">
        <v>57</v>
      </c>
      <c r="Y1" s="20" t="s">
        <v>58</v>
      </c>
      <c r="Z1" s="20" t="s">
        <v>59</v>
      </c>
      <c r="AA1" s="20" t="s">
        <v>60</v>
      </c>
      <c r="AB1" s="20" t="s">
        <v>61</v>
      </c>
      <c r="AC1" s="20" t="s">
        <v>62</v>
      </c>
      <c r="AD1" s="20" t="s">
        <v>63</v>
      </c>
      <c r="AE1" s="20" t="s">
        <v>64</v>
      </c>
      <c r="AF1" s="5" t="s">
        <v>15</v>
      </c>
      <c r="AG1" s="23" t="s">
        <v>21</v>
      </c>
      <c r="AH1" s="14" t="s">
        <v>22</v>
      </c>
    </row>
    <row r="2" spans="1:34" s="10" customFormat="1" x14ac:dyDescent="0.25">
      <c r="A2" s="2" t="s">
        <v>16</v>
      </c>
      <c r="B2" s="2" t="s">
        <v>17</v>
      </c>
      <c r="C2" s="2" t="s">
        <v>18</v>
      </c>
      <c r="D2" s="2" t="s">
        <v>19</v>
      </c>
      <c r="E2" s="3" t="s">
        <v>20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  <c r="Z2" s="16" t="s">
        <v>0</v>
      </c>
      <c r="AA2" s="16" t="s">
        <v>0</v>
      </c>
      <c r="AB2" s="16" t="s">
        <v>0</v>
      </c>
      <c r="AC2" s="16" t="s">
        <v>0</v>
      </c>
      <c r="AD2" s="16" t="s">
        <v>0</v>
      </c>
      <c r="AE2" s="16" t="s">
        <v>0</v>
      </c>
      <c r="AF2" s="5" t="s">
        <v>15</v>
      </c>
      <c r="AG2" s="15">
        <v>0.1</v>
      </c>
      <c r="AH2" s="3" t="s">
        <v>23</v>
      </c>
    </row>
    <row r="3" spans="1:34" ht="45" x14ac:dyDescent="0.25">
      <c r="A3" s="5">
        <v>1</v>
      </c>
      <c r="B3" s="5" t="s">
        <v>2</v>
      </c>
      <c r="C3" s="5" t="s">
        <v>3</v>
      </c>
      <c r="D3" s="5">
        <v>1101086</v>
      </c>
      <c r="E3" s="19" t="s">
        <v>34</v>
      </c>
      <c r="F3" s="24">
        <v>1500</v>
      </c>
      <c r="G3" s="24">
        <v>2000</v>
      </c>
      <c r="H3" s="24">
        <v>800</v>
      </c>
      <c r="I3" s="24">
        <v>5000</v>
      </c>
      <c r="J3" s="24">
        <v>100</v>
      </c>
      <c r="K3" s="24">
        <v>1800</v>
      </c>
      <c r="L3" s="24">
        <v>2500</v>
      </c>
      <c r="M3" s="24">
        <v>900</v>
      </c>
      <c r="N3" s="24">
        <v>800</v>
      </c>
      <c r="O3" s="24">
        <v>700</v>
      </c>
      <c r="P3" s="24">
        <v>2000</v>
      </c>
      <c r="Q3" s="24">
        <v>600</v>
      </c>
      <c r="R3" s="24">
        <v>1800</v>
      </c>
      <c r="S3" s="24">
        <v>500</v>
      </c>
      <c r="T3" s="24">
        <v>2000</v>
      </c>
      <c r="U3" s="24">
        <v>100</v>
      </c>
      <c r="V3" s="24">
        <v>1200</v>
      </c>
      <c r="W3" s="24">
        <v>7500</v>
      </c>
      <c r="X3" s="24">
        <v>15000</v>
      </c>
      <c r="Y3" s="24">
        <v>4500</v>
      </c>
      <c r="Z3" s="24">
        <v>5000</v>
      </c>
      <c r="AA3" s="24">
        <v>32558</v>
      </c>
      <c r="AB3" s="24">
        <v>53040</v>
      </c>
      <c r="AC3" s="24">
        <v>3000</v>
      </c>
      <c r="AD3" s="24">
        <v>3000</v>
      </c>
      <c r="AE3" s="24">
        <v>4500</v>
      </c>
      <c r="AF3" s="17">
        <f>SUM(F3:AE3)</f>
        <v>152398</v>
      </c>
      <c r="AG3" s="4">
        <f>ROUND(AF3*$AG$2,0)</f>
        <v>15240</v>
      </c>
      <c r="AH3" s="4">
        <f>SUM(AF3:AG3)</f>
        <v>167638</v>
      </c>
    </row>
    <row r="4" spans="1:34" ht="78.75" x14ac:dyDescent="0.25">
      <c r="A4" s="5">
        <v>2</v>
      </c>
      <c r="B4" s="5" t="s">
        <v>5</v>
      </c>
      <c r="C4" s="5" t="s">
        <v>3</v>
      </c>
      <c r="D4" s="5">
        <v>1101087</v>
      </c>
      <c r="E4" s="19" t="s">
        <v>35</v>
      </c>
      <c r="F4" s="24">
        <v>400</v>
      </c>
      <c r="G4" s="24">
        <v>1000</v>
      </c>
      <c r="H4" s="24">
        <v>400</v>
      </c>
      <c r="I4" s="24">
        <v>3000</v>
      </c>
      <c r="J4" s="24">
        <v>0</v>
      </c>
      <c r="K4" s="24">
        <v>500</v>
      </c>
      <c r="L4" s="24">
        <v>1500</v>
      </c>
      <c r="M4" s="24">
        <v>500</v>
      </c>
      <c r="N4" s="24">
        <v>500</v>
      </c>
      <c r="O4" s="24">
        <v>400</v>
      </c>
      <c r="P4" s="24">
        <v>1200</v>
      </c>
      <c r="Q4" s="24">
        <v>400</v>
      </c>
      <c r="R4" s="24">
        <v>2000</v>
      </c>
      <c r="S4" s="24">
        <v>420</v>
      </c>
      <c r="T4" s="24">
        <v>1000</v>
      </c>
      <c r="U4" s="24">
        <v>100</v>
      </c>
      <c r="V4" s="24">
        <v>600</v>
      </c>
      <c r="W4" s="24">
        <v>3500</v>
      </c>
      <c r="X4" s="24">
        <v>7500</v>
      </c>
      <c r="Y4" s="24">
        <v>2500</v>
      </c>
      <c r="Z4" s="24">
        <v>4000</v>
      </c>
      <c r="AA4" s="24">
        <v>20120</v>
      </c>
      <c r="AB4" s="24">
        <v>28384</v>
      </c>
      <c r="AC4" s="24">
        <v>2500</v>
      </c>
      <c r="AD4" s="24">
        <v>1000</v>
      </c>
      <c r="AE4" s="24">
        <v>3500</v>
      </c>
      <c r="AF4" s="17">
        <f>SUM(F4:AE4)</f>
        <v>86924</v>
      </c>
      <c r="AG4" s="4">
        <f>ROUND(AF4*$AG$2,0)</f>
        <v>8692</v>
      </c>
      <c r="AH4" s="4">
        <f>SUM(AF4:AG4)</f>
        <v>95616</v>
      </c>
    </row>
    <row r="5" spans="1:34" ht="22.5" x14ac:dyDescent="0.25">
      <c r="A5" s="5">
        <v>3</v>
      </c>
      <c r="B5" s="5" t="s">
        <v>7</v>
      </c>
      <c r="C5" s="5" t="s">
        <v>8</v>
      </c>
      <c r="D5" s="5">
        <v>1101088</v>
      </c>
      <c r="E5" s="19" t="s">
        <v>36</v>
      </c>
      <c r="F5" s="24">
        <v>100</v>
      </c>
      <c r="G5" s="24">
        <v>200</v>
      </c>
      <c r="H5" s="24">
        <v>0</v>
      </c>
      <c r="I5" s="24">
        <v>0</v>
      </c>
      <c r="J5" s="24">
        <v>0</v>
      </c>
      <c r="K5" s="24">
        <v>300</v>
      </c>
      <c r="L5" s="24">
        <v>1000</v>
      </c>
      <c r="M5" s="24">
        <v>50</v>
      </c>
      <c r="N5" s="24">
        <v>0</v>
      </c>
      <c r="O5" s="24">
        <v>50</v>
      </c>
      <c r="P5" s="24">
        <v>100</v>
      </c>
      <c r="Q5" s="24">
        <v>0</v>
      </c>
      <c r="R5" s="24">
        <v>0</v>
      </c>
      <c r="S5" s="24">
        <v>0</v>
      </c>
      <c r="T5" s="24">
        <v>250</v>
      </c>
      <c r="U5" s="24">
        <v>0</v>
      </c>
      <c r="V5" s="24">
        <v>150</v>
      </c>
      <c r="W5" s="24">
        <v>1000</v>
      </c>
      <c r="X5" s="24">
        <v>0</v>
      </c>
      <c r="Y5" s="24">
        <v>0</v>
      </c>
      <c r="Z5" s="24">
        <v>50</v>
      </c>
      <c r="AA5" s="24">
        <v>0</v>
      </c>
      <c r="AB5" s="24">
        <v>920</v>
      </c>
      <c r="AC5" s="24">
        <v>15</v>
      </c>
      <c r="AD5" s="24">
        <v>500</v>
      </c>
      <c r="AE5" s="24">
        <v>50</v>
      </c>
      <c r="AF5" s="17">
        <f>SUM(F5:AE5)</f>
        <v>4735</v>
      </c>
      <c r="AG5" s="4">
        <f t="shared" ref="AG5:AG7" si="0">ROUND(AF5*$AG$2,0)</f>
        <v>474</v>
      </c>
      <c r="AH5" s="4">
        <f t="shared" ref="AH5:AH7" si="1">SUM(AF5:AG5)</f>
        <v>5209</v>
      </c>
    </row>
    <row r="6" spans="1:34" ht="22.5" x14ac:dyDescent="0.25">
      <c r="A6" s="5">
        <v>4</v>
      </c>
      <c r="B6" s="5" t="s">
        <v>10</v>
      </c>
      <c r="C6" s="5" t="s">
        <v>11</v>
      </c>
      <c r="D6" s="5">
        <v>1101089</v>
      </c>
      <c r="E6" s="19" t="s">
        <v>37</v>
      </c>
      <c r="F6" s="24">
        <v>400</v>
      </c>
      <c r="G6" s="24">
        <v>800</v>
      </c>
      <c r="H6" s="24">
        <v>300</v>
      </c>
      <c r="I6" s="24">
        <v>1000</v>
      </c>
      <c r="J6" s="24">
        <v>50</v>
      </c>
      <c r="K6" s="24">
        <v>800</v>
      </c>
      <c r="L6" s="24">
        <v>2000</v>
      </c>
      <c r="M6" s="24">
        <v>900</v>
      </c>
      <c r="N6" s="24">
        <v>0</v>
      </c>
      <c r="O6" s="24">
        <v>400</v>
      </c>
      <c r="P6" s="24">
        <v>450</v>
      </c>
      <c r="Q6" s="24">
        <v>600</v>
      </c>
      <c r="R6" s="24">
        <v>0</v>
      </c>
      <c r="S6" s="24">
        <v>200</v>
      </c>
      <c r="T6" s="24">
        <v>500</v>
      </c>
      <c r="U6" s="24">
        <v>100</v>
      </c>
      <c r="V6" s="24">
        <v>300</v>
      </c>
      <c r="W6" s="24">
        <v>1500</v>
      </c>
      <c r="X6" s="24">
        <v>3000</v>
      </c>
      <c r="Y6" s="24">
        <v>1500</v>
      </c>
      <c r="Z6" s="24">
        <v>1000</v>
      </c>
      <c r="AA6" s="24">
        <v>12858</v>
      </c>
      <c r="AB6" s="24">
        <v>11644</v>
      </c>
      <c r="AC6" s="24">
        <v>1600</v>
      </c>
      <c r="AD6" s="24">
        <v>300</v>
      </c>
      <c r="AE6" s="24">
        <v>1000</v>
      </c>
      <c r="AF6" s="17">
        <f>SUM(F6:AE6)</f>
        <v>43202</v>
      </c>
      <c r="AG6" s="4">
        <f t="shared" si="0"/>
        <v>4320</v>
      </c>
      <c r="AH6" s="4">
        <f t="shared" si="1"/>
        <v>47522</v>
      </c>
    </row>
    <row r="7" spans="1:34" ht="33.75" x14ac:dyDescent="0.25">
      <c r="A7" s="5">
        <v>5</v>
      </c>
      <c r="B7" s="5" t="s">
        <v>13</v>
      </c>
      <c r="C7" s="5" t="s">
        <v>8</v>
      </c>
      <c r="D7" s="5">
        <v>1101090</v>
      </c>
      <c r="E7" s="19" t="s">
        <v>38</v>
      </c>
      <c r="F7" s="24">
        <v>50</v>
      </c>
      <c r="G7" s="24">
        <v>100</v>
      </c>
      <c r="H7" s="24">
        <v>0</v>
      </c>
      <c r="I7" s="24">
        <v>0</v>
      </c>
      <c r="J7" s="24">
        <v>5</v>
      </c>
      <c r="K7" s="24">
        <v>150</v>
      </c>
      <c r="L7" s="24">
        <v>500</v>
      </c>
      <c r="M7" s="24">
        <v>50</v>
      </c>
      <c r="N7" s="24">
        <v>0</v>
      </c>
      <c r="O7" s="24">
        <v>30</v>
      </c>
      <c r="P7" s="24">
        <v>100</v>
      </c>
      <c r="Q7" s="24">
        <v>0</v>
      </c>
      <c r="R7" s="24">
        <v>0</v>
      </c>
      <c r="S7" s="24">
        <v>20</v>
      </c>
      <c r="T7" s="24">
        <v>200</v>
      </c>
      <c r="U7" s="24">
        <v>50</v>
      </c>
      <c r="V7" s="24">
        <v>50</v>
      </c>
      <c r="W7" s="24">
        <v>1000</v>
      </c>
      <c r="X7" s="24">
        <v>0</v>
      </c>
      <c r="Y7" s="24">
        <v>0</v>
      </c>
      <c r="Z7" s="24">
        <v>10</v>
      </c>
      <c r="AA7" s="24">
        <v>0</v>
      </c>
      <c r="AB7" s="24">
        <v>618</v>
      </c>
      <c r="AC7" s="24">
        <v>0</v>
      </c>
      <c r="AD7" s="24">
        <v>300</v>
      </c>
      <c r="AE7" s="24">
        <v>20</v>
      </c>
      <c r="AF7" s="17">
        <f>SUM(F7:AE7)</f>
        <v>3253</v>
      </c>
      <c r="AG7" s="4">
        <f t="shared" si="0"/>
        <v>325</v>
      </c>
      <c r="AH7" s="4">
        <f t="shared" si="1"/>
        <v>3578</v>
      </c>
    </row>
    <row r="8" spans="1:34" ht="19.5" customHeight="1" x14ac:dyDescent="0.25">
      <c r="A8" s="11" t="s">
        <v>14</v>
      </c>
      <c r="B8" s="12"/>
      <c r="C8" s="12"/>
      <c r="D8" s="12"/>
      <c r="E8" s="12"/>
      <c r="F8" s="18">
        <f>SUM(F3:F7)</f>
        <v>2450</v>
      </c>
      <c r="G8" s="18">
        <f t="shared" ref="G8:AF8" si="2">SUM(G3:G7)</f>
        <v>4100</v>
      </c>
      <c r="H8" s="18">
        <f t="shared" si="2"/>
        <v>1500</v>
      </c>
      <c r="I8" s="18">
        <f t="shared" si="2"/>
        <v>9000</v>
      </c>
      <c r="J8" s="18">
        <f t="shared" si="2"/>
        <v>155</v>
      </c>
      <c r="K8" s="18">
        <f t="shared" si="2"/>
        <v>3550</v>
      </c>
      <c r="L8" s="18">
        <f t="shared" si="2"/>
        <v>7500</v>
      </c>
      <c r="M8" s="18">
        <f t="shared" si="2"/>
        <v>2400</v>
      </c>
      <c r="N8" s="18">
        <f t="shared" si="2"/>
        <v>1300</v>
      </c>
      <c r="O8" s="18">
        <f t="shared" si="2"/>
        <v>1580</v>
      </c>
      <c r="P8" s="18">
        <f t="shared" si="2"/>
        <v>3850</v>
      </c>
      <c r="Q8" s="18">
        <f t="shared" si="2"/>
        <v>1600</v>
      </c>
      <c r="R8" s="18">
        <f t="shared" si="2"/>
        <v>3800</v>
      </c>
      <c r="S8" s="18">
        <f t="shared" si="2"/>
        <v>1140</v>
      </c>
      <c r="T8" s="18">
        <f t="shared" si="2"/>
        <v>3950</v>
      </c>
      <c r="U8" s="18">
        <f t="shared" si="2"/>
        <v>350</v>
      </c>
      <c r="V8" s="18">
        <f t="shared" si="2"/>
        <v>2300</v>
      </c>
      <c r="W8" s="18">
        <f t="shared" si="2"/>
        <v>14500</v>
      </c>
      <c r="X8" s="18">
        <f t="shared" si="2"/>
        <v>25500</v>
      </c>
      <c r="Y8" s="18">
        <f t="shared" si="2"/>
        <v>8500</v>
      </c>
      <c r="Z8" s="18">
        <f t="shared" si="2"/>
        <v>10060</v>
      </c>
      <c r="AA8" s="18">
        <f t="shared" si="2"/>
        <v>65536</v>
      </c>
      <c r="AB8" s="18">
        <f t="shared" si="2"/>
        <v>94606</v>
      </c>
      <c r="AC8" s="18">
        <f t="shared" si="2"/>
        <v>7115</v>
      </c>
      <c r="AD8" s="18">
        <f t="shared" si="2"/>
        <v>5100</v>
      </c>
      <c r="AE8" s="18">
        <f t="shared" si="2"/>
        <v>9070</v>
      </c>
      <c r="AF8" s="18">
        <f t="shared" si="2"/>
        <v>290512</v>
      </c>
      <c r="AG8" s="18">
        <f>SUM(AG3:AG7)</f>
        <v>29051</v>
      </c>
      <c r="AH8" s="18">
        <f t="shared" ref="AH8" si="3">SUM(AH3:AH7)</f>
        <v>319563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zoomScale="90" zoomScaleNormal="90" workbookViewId="0">
      <selection activeCell="AI15" sqref="AI15"/>
    </sheetView>
  </sheetViews>
  <sheetFormatPr defaultRowHeight="15" x14ac:dyDescent="0.25"/>
  <cols>
    <col min="1" max="1" width="4.140625" style="9" customWidth="1"/>
    <col min="2" max="2" width="5.28515625" style="9" bestFit="1" customWidth="1"/>
    <col min="3" max="3" width="3" style="9" bestFit="1" customWidth="1"/>
    <col min="4" max="4" width="7.5703125" style="9" bestFit="1" customWidth="1"/>
    <col min="5" max="5" width="32.42578125" style="13" bestFit="1" customWidth="1"/>
    <col min="6" max="10" width="10.28515625" style="9" bestFit="1" customWidth="1"/>
    <col min="11" max="11" width="13.140625" style="9" bestFit="1" customWidth="1"/>
    <col min="12" max="22" width="10.28515625" style="9" bestFit="1" customWidth="1"/>
    <col min="23" max="35" width="7.7109375" style="9" customWidth="1"/>
    <col min="36" max="16384" width="9.140625" style="9"/>
  </cols>
  <sheetData>
    <row r="1" spans="1:35" ht="33.75" x14ac:dyDescent="0.25">
      <c r="A1" s="40" t="s">
        <v>67</v>
      </c>
      <c r="B1" s="40"/>
      <c r="C1" s="40"/>
      <c r="D1" s="40"/>
      <c r="E1" s="41"/>
      <c r="F1" s="20" t="s">
        <v>39</v>
      </c>
      <c r="G1" s="20" t="s">
        <v>40</v>
      </c>
      <c r="H1" s="20" t="s">
        <v>41</v>
      </c>
      <c r="I1" s="20" t="s">
        <v>42</v>
      </c>
      <c r="J1" s="20" t="s">
        <v>43</v>
      </c>
      <c r="K1" s="21" t="s">
        <v>44</v>
      </c>
      <c r="L1" s="20" t="s">
        <v>45</v>
      </c>
      <c r="M1" s="22" t="s">
        <v>46</v>
      </c>
      <c r="N1" s="20" t="s">
        <v>47</v>
      </c>
      <c r="O1" s="20" t="s">
        <v>48</v>
      </c>
      <c r="P1" s="20" t="s">
        <v>49</v>
      </c>
      <c r="Q1" s="20" t="s">
        <v>50</v>
      </c>
      <c r="R1" s="20" t="s">
        <v>51</v>
      </c>
      <c r="S1" s="20" t="s">
        <v>52</v>
      </c>
      <c r="T1" s="20" t="s">
        <v>53</v>
      </c>
      <c r="U1" s="20" t="s">
        <v>54</v>
      </c>
      <c r="V1" s="20" t="s">
        <v>66</v>
      </c>
      <c r="W1" s="20" t="s">
        <v>55</v>
      </c>
      <c r="X1" s="20" t="s">
        <v>56</v>
      </c>
      <c r="Y1" s="20" t="s">
        <v>57</v>
      </c>
      <c r="Z1" s="20" t="s">
        <v>58</v>
      </c>
      <c r="AA1" s="20" t="s">
        <v>59</v>
      </c>
      <c r="AB1" s="20" t="s">
        <v>60</v>
      </c>
      <c r="AC1" s="20" t="s">
        <v>61</v>
      </c>
      <c r="AD1" s="20" t="s">
        <v>62</v>
      </c>
      <c r="AE1" s="20" t="s">
        <v>63</v>
      </c>
      <c r="AF1" s="20" t="s">
        <v>64</v>
      </c>
      <c r="AG1" s="5" t="s">
        <v>15</v>
      </c>
      <c r="AH1" s="23" t="s">
        <v>21</v>
      </c>
      <c r="AI1" s="14" t="s">
        <v>22</v>
      </c>
    </row>
    <row r="2" spans="1:35" s="10" customFormat="1" x14ac:dyDescent="0.25">
      <c r="A2" s="2" t="s">
        <v>16</v>
      </c>
      <c r="B2" s="2" t="s">
        <v>17</v>
      </c>
      <c r="C2" s="2" t="s">
        <v>18</v>
      </c>
      <c r="D2" s="2" t="s">
        <v>19</v>
      </c>
      <c r="E2" s="3" t="s">
        <v>20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  <c r="Z2" s="16" t="s">
        <v>0</v>
      </c>
      <c r="AA2" s="16" t="s">
        <v>0</v>
      </c>
      <c r="AB2" s="16" t="s">
        <v>0</v>
      </c>
      <c r="AC2" s="16" t="s">
        <v>0</v>
      </c>
      <c r="AD2" s="16" t="s">
        <v>0</v>
      </c>
      <c r="AE2" s="16" t="s">
        <v>0</v>
      </c>
      <c r="AF2" s="16" t="s">
        <v>0</v>
      </c>
      <c r="AG2" s="5" t="s">
        <v>15</v>
      </c>
      <c r="AH2" s="15">
        <v>0.1</v>
      </c>
      <c r="AI2" s="3" t="s">
        <v>23</v>
      </c>
    </row>
    <row r="3" spans="1:35" ht="45" x14ac:dyDescent="0.25">
      <c r="A3" s="5" t="s">
        <v>1</v>
      </c>
      <c r="B3" s="5" t="s">
        <v>2</v>
      </c>
      <c r="C3" s="5" t="s">
        <v>3</v>
      </c>
      <c r="D3" s="5">
        <v>1101086</v>
      </c>
      <c r="E3" s="36" t="s">
        <v>34</v>
      </c>
      <c r="F3" s="37">
        <v>1500</v>
      </c>
      <c r="G3" s="37">
        <v>2000</v>
      </c>
      <c r="H3" s="37">
        <v>800</v>
      </c>
      <c r="I3" s="37">
        <v>5000</v>
      </c>
      <c r="J3" s="37">
        <v>100</v>
      </c>
      <c r="K3" s="37">
        <v>1800</v>
      </c>
      <c r="L3" s="37">
        <v>2500</v>
      </c>
      <c r="M3" s="37">
        <v>900</v>
      </c>
      <c r="N3" s="37">
        <v>800</v>
      </c>
      <c r="O3" s="37">
        <v>700</v>
      </c>
      <c r="P3" s="37">
        <v>2000</v>
      </c>
      <c r="Q3" s="37">
        <v>600</v>
      </c>
      <c r="R3" s="37">
        <v>1800</v>
      </c>
      <c r="S3" s="37">
        <v>500</v>
      </c>
      <c r="T3" s="37">
        <v>2000</v>
      </c>
      <c r="U3" s="37">
        <v>100</v>
      </c>
      <c r="V3" s="37">
        <v>2500</v>
      </c>
      <c r="W3" s="37">
        <v>1200</v>
      </c>
      <c r="X3" s="37">
        <v>7500</v>
      </c>
      <c r="Y3" s="37">
        <v>15000</v>
      </c>
      <c r="Z3" s="37">
        <v>4500</v>
      </c>
      <c r="AA3" s="37">
        <v>5000</v>
      </c>
      <c r="AB3" s="37">
        <v>32558</v>
      </c>
      <c r="AC3" s="37">
        <v>53040</v>
      </c>
      <c r="AD3" s="37">
        <v>3000</v>
      </c>
      <c r="AE3" s="37">
        <v>3000</v>
      </c>
      <c r="AF3" s="37">
        <v>4500</v>
      </c>
      <c r="AG3" s="38">
        <f>SUM(F3:AF3)</f>
        <v>154898</v>
      </c>
      <c r="AH3" s="39">
        <f>ROUND(AG3*$AH$2,0)</f>
        <v>15490</v>
      </c>
      <c r="AI3" s="39">
        <f>SUM(AG3:AH3)</f>
        <v>170388</v>
      </c>
    </row>
    <row r="4" spans="1:35" ht="20.25" customHeight="1" x14ac:dyDescent="0.25">
      <c r="A4" s="29"/>
      <c r="B4" s="29" t="s">
        <v>26</v>
      </c>
      <c r="C4" s="29"/>
      <c r="D4" s="30">
        <v>0.75</v>
      </c>
      <c r="E4" s="31"/>
      <c r="F4" s="32">
        <f t="shared" ref="F4:AF4" si="0">F3-F5</f>
        <v>1125</v>
      </c>
      <c r="G4" s="32">
        <f t="shared" si="0"/>
        <v>1500</v>
      </c>
      <c r="H4" s="32">
        <f t="shared" si="0"/>
        <v>600</v>
      </c>
      <c r="I4" s="32">
        <f t="shared" si="0"/>
        <v>3750</v>
      </c>
      <c r="J4" s="32">
        <f t="shared" si="0"/>
        <v>75</v>
      </c>
      <c r="K4" s="32">
        <f t="shared" si="0"/>
        <v>1350</v>
      </c>
      <c r="L4" s="32">
        <f t="shared" si="0"/>
        <v>1875</v>
      </c>
      <c r="M4" s="32">
        <f t="shared" si="0"/>
        <v>675</v>
      </c>
      <c r="N4" s="32">
        <f t="shared" si="0"/>
        <v>600</v>
      </c>
      <c r="O4" s="32">
        <f t="shared" si="0"/>
        <v>525</v>
      </c>
      <c r="P4" s="32">
        <f t="shared" si="0"/>
        <v>1500</v>
      </c>
      <c r="Q4" s="32">
        <f t="shared" si="0"/>
        <v>450</v>
      </c>
      <c r="R4" s="32">
        <f t="shared" si="0"/>
        <v>1350</v>
      </c>
      <c r="S4" s="32">
        <f t="shared" si="0"/>
        <v>375</v>
      </c>
      <c r="T4" s="32">
        <f t="shared" si="0"/>
        <v>1500</v>
      </c>
      <c r="U4" s="32">
        <f t="shared" si="0"/>
        <v>75</v>
      </c>
      <c r="V4" s="32">
        <f t="shared" si="0"/>
        <v>1875</v>
      </c>
      <c r="W4" s="32">
        <f t="shared" si="0"/>
        <v>900</v>
      </c>
      <c r="X4" s="32">
        <f t="shared" si="0"/>
        <v>5625</v>
      </c>
      <c r="Y4" s="32">
        <f t="shared" si="0"/>
        <v>11250</v>
      </c>
      <c r="Z4" s="32">
        <f t="shared" si="0"/>
        <v>3375</v>
      </c>
      <c r="AA4" s="32">
        <f t="shared" si="0"/>
        <v>3750</v>
      </c>
      <c r="AB4" s="32">
        <f t="shared" si="0"/>
        <v>24419</v>
      </c>
      <c r="AC4" s="32">
        <f t="shared" si="0"/>
        <v>39780</v>
      </c>
      <c r="AD4" s="32">
        <f t="shared" si="0"/>
        <v>2250</v>
      </c>
      <c r="AE4" s="32">
        <f t="shared" si="0"/>
        <v>2250</v>
      </c>
      <c r="AF4" s="32">
        <f t="shared" si="0"/>
        <v>3375</v>
      </c>
      <c r="AG4" s="32">
        <f>SUM(AF4+AE4+AD4+AC4+AB4+AA4+Z4+Y4+X4+V4+W4+U4+T4+S4+R4+Q4+P4+O4+N4+M4+L4+K4+J4+I4+H4+G4+F4)</f>
        <v>116174</v>
      </c>
      <c r="AH4" s="32">
        <f>ROUND(AG4*$AH$2,0)</f>
        <v>11617</v>
      </c>
      <c r="AI4" s="32">
        <f t="shared" ref="AI4:AI5" si="1">SUM(AG4:AH4)</f>
        <v>127791</v>
      </c>
    </row>
    <row r="5" spans="1:35" ht="25.5" customHeight="1" x14ac:dyDescent="0.25">
      <c r="A5" s="25"/>
      <c r="B5" s="25" t="s">
        <v>27</v>
      </c>
      <c r="C5" s="25"/>
      <c r="D5" s="26">
        <v>0.25</v>
      </c>
      <c r="E5" s="27"/>
      <c r="F5" s="28">
        <f>IF(AND(F3&lt;3,F3&gt;0),1,ROUNDDOWN(F3*25%,0))</f>
        <v>375</v>
      </c>
      <c r="G5" s="28">
        <f t="shared" ref="G5:AF5" si="2">IF(AND(G3&lt;3,G3&gt;0),1,ROUNDDOWN(G3*25%,0))</f>
        <v>500</v>
      </c>
      <c r="H5" s="28">
        <f t="shared" si="2"/>
        <v>200</v>
      </c>
      <c r="I5" s="28">
        <f t="shared" si="2"/>
        <v>1250</v>
      </c>
      <c r="J5" s="28">
        <f t="shared" si="2"/>
        <v>25</v>
      </c>
      <c r="K5" s="28">
        <f t="shared" si="2"/>
        <v>450</v>
      </c>
      <c r="L5" s="28">
        <f t="shared" si="2"/>
        <v>625</v>
      </c>
      <c r="M5" s="28">
        <f t="shared" si="2"/>
        <v>225</v>
      </c>
      <c r="N5" s="28">
        <f t="shared" si="2"/>
        <v>200</v>
      </c>
      <c r="O5" s="28">
        <f t="shared" si="2"/>
        <v>175</v>
      </c>
      <c r="P5" s="28">
        <f t="shared" si="2"/>
        <v>500</v>
      </c>
      <c r="Q5" s="28">
        <f t="shared" si="2"/>
        <v>150</v>
      </c>
      <c r="R5" s="28">
        <f t="shared" si="2"/>
        <v>450</v>
      </c>
      <c r="S5" s="28">
        <f t="shared" si="2"/>
        <v>125</v>
      </c>
      <c r="T5" s="28">
        <f t="shared" si="2"/>
        <v>500</v>
      </c>
      <c r="U5" s="28">
        <f t="shared" si="2"/>
        <v>25</v>
      </c>
      <c r="V5" s="28">
        <f t="shared" si="2"/>
        <v>625</v>
      </c>
      <c r="W5" s="28">
        <f t="shared" si="2"/>
        <v>300</v>
      </c>
      <c r="X5" s="28">
        <f t="shared" si="2"/>
        <v>1875</v>
      </c>
      <c r="Y5" s="28">
        <f t="shared" si="2"/>
        <v>3750</v>
      </c>
      <c r="Z5" s="28">
        <f t="shared" si="2"/>
        <v>1125</v>
      </c>
      <c r="AA5" s="28">
        <f t="shared" si="2"/>
        <v>1250</v>
      </c>
      <c r="AB5" s="28">
        <f t="shared" si="2"/>
        <v>8139</v>
      </c>
      <c r="AC5" s="28">
        <f t="shared" si="2"/>
        <v>13260</v>
      </c>
      <c r="AD5" s="28">
        <f t="shared" si="2"/>
        <v>750</v>
      </c>
      <c r="AE5" s="28">
        <f t="shared" si="2"/>
        <v>750</v>
      </c>
      <c r="AF5" s="28">
        <f t="shared" si="2"/>
        <v>1125</v>
      </c>
      <c r="AG5" s="28">
        <f>SUM(AF5+AE5+AD5+AC5+AB5+AA5+Z5+Y5+X5+W5+V5+U5+T5+S5+R5+Q5+P5+O5+N5+M5+L5+K5+J5+I5+H5+G5+F5)</f>
        <v>38724</v>
      </c>
      <c r="AH5" s="28">
        <f t="shared" ref="AH5:AH8" si="3">ROUND(AG5*$AH$2,0)</f>
        <v>3872</v>
      </c>
      <c r="AI5" s="28">
        <f t="shared" si="1"/>
        <v>42596</v>
      </c>
    </row>
    <row r="6" spans="1:35" ht="78.75" x14ac:dyDescent="0.25">
      <c r="A6" s="5" t="s">
        <v>4</v>
      </c>
      <c r="B6" s="5" t="s">
        <v>5</v>
      </c>
      <c r="C6" s="5" t="s">
        <v>3</v>
      </c>
      <c r="D6" s="5">
        <v>1101087</v>
      </c>
      <c r="E6" s="36" t="s">
        <v>35</v>
      </c>
      <c r="F6" s="37">
        <v>400</v>
      </c>
      <c r="G6" s="37">
        <v>1000</v>
      </c>
      <c r="H6" s="37">
        <v>400</v>
      </c>
      <c r="I6" s="37">
        <v>3000</v>
      </c>
      <c r="J6" s="37">
        <v>0</v>
      </c>
      <c r="K6" s="37">
        <v>500</v>
      </c>
      <c r="L6" s="37">
        <v>1500</v>
      </c>
      <c r="M6" s="37">
        <v>500</v>
      </c>
      <c r="N6" s="37">
        <v>500</v>
      </c>
      <c r="O6" s="37">
        <v>400</v>
      </c>
      <c r="P6" s="37">
        <v>1200</v>
      </c>
      <c r="Q6" s="37">
        <v>400</v>
      </c>
      <c r="R6" s="37">
        <v>2000</v>
      </c>
      <c r="S6" s="37">
        <v>420</v>
      </c>
      <c r="T6" s="37">
        <v>1000</v>
      </c>
      <c r="U6" s="37">
        <v>100</v>
      </c>
      <c r="V6" s="37">
        <v>1000</v>
      </c>
      <c r="W6" s="37">
        <v>600</v>
      </c>
      <c r="X6" s="37">
        <v>3500</v>
      </c>
      <c r="Y6" s="37">
        <v>7500</v>
      </c>
      <c r="Z6" s="37">
        <v>2500</v>
      </c>
      <c r="AA6" s="37">
        <v>4000</v>
      </c>
      <c r="AB6" s="37">
        <v>20120</v>
      </c>
      <c r="AC6" s="37">
        <v>28384</v>
      </c>
      <c r="AD6" s="37">
        <v>2500</v>
      </c>
      <c r="AE6" s="37">
        <v>1000</v>
      </c>
      <c r="AF6" s="37">
        <v>3500</v>
      </c>
      <c r="AG6" s="38">
        <f t="shared" ref="AG6:AG15" si="4">SUM(F6:AF6)</f>
        <v>87924</v>
      </c>
      <c r="AH6" s="39">
        <f>ROUND(AG6*$AH$2,0)</f>
        <v>8792</v>
      </c>
      <c r="AI6" s="39">
        <f>SUM(AG6:AH6)</f>
        <v>96716</v>
      </c>
    </row>
    <row r="7" spans="1:35" ht="22.5" customHeight="1" x14ac:dyDescent="0.25">
      <c r="A7" s="29"/>
      <c r="B7" s="29" t="s">
        <v>28</v>
      </c>
      <c r="C7" s="29"/>
      <c r="D7" s="30">
        <v>0.75</v>
      </c>
      <c r="E7" s="31"/>
      <c r="F7" s="32">
        <f t="shared" ref="F7:AF7" si="5">F6-F8</f>
        <v>300</v>
      </c>
      <c r="G7" s="32">
        <f t="shared" si="5"/>
        <v>750</v>
      </c>
      <c r="H7" s="32">
        <f t="shared" si="5"/>
        <v>300</v>
      </c>
      <c r="I7" s="32">
        <f t="shared" si="5"/>
        <v>2250</v>
      </c>
      <c r="J7" s="32">
        <f t="shared" si="5"/>
        <v>0</v>
      </c>
      <c r="K7" s="32">
        <f t="shared" si="5"/>
        <v>375</v>
      </c>
      <c r="L7" s="32">
        <f t="shared" si="5"/>
        <v>1125</v>
      </c>
      <c r="M7" s="32">
        <f t="shared" si="5"/>
        <v>375</v>
      </c>
      <c r="N7" s="32">
        <f t="shared" si="5"/>
        <v>375</v>
      </c>
      <c r="O7" s="32">
        <f t="shared" si="5"/>
        <v>300</v>
      </c>
      <c r="P7" s="32">
        <f t="shared" si="5"/>
        <v>900</v>
      </c>
      <c r="Q7" s="32">
        <f t="shared" si="5"/>
        <v>300</v>
      </c>
      <c r="R7" s="32">
        <f t="shared" si="5"/>
        <v>1500</v>
      </c>
      <c r="S7" s="32">
        <f t="shared" si="5"/>
        <v>315</v>
      </c>
      <c r="T7" s="32">
        <f t="shared" si="5"/>
        <v>750</v>
      </c>
      <c r="U7" s="32">
        <f t="shared" si="5"/>
        <v>75</v>
      </c>
      <c r="V7" s="32">
        <f t="shared" si="5"/>
        <v>750</v>
      </c>
      <c r="W7" s="32">
        <f t="shared" si="5"/>
        <v>450</v>
      </c>
      <c r="X7" s="32">
        <f t="shared" si="5"/>
        <v>2625</v>
      </c>
      <c r="Y7" s="32">
        <f t="shared" si="5"/>
        <v>5625</v>
      </c>
      <c r="Z7" s="32">
        <f t="shared" si="5"/>
        <v>1875</v>
      </c>
      <c r="AA7" s="32">
        <f t="shared" si="5"/>
        <v>3000</v>
      </c>
      <c r="AB7" s="32">
        <f t="shared" si="5"/>
        <v>15090</v>
      </c>
      <c r="AC7" s="32">
        <f t="shared" si="5"/>
        <v>21288</v>
      </c>
      <c r="AD7" s="32">
        <f t="shared" si="5"/>
        <v>1875</v>
      </c>
      <c r="AE7" s="32">
        <f t="shared" si="5"/>
        <v>750</v>
      </c>
      <c r="AF7" s="32">
        <f t="shared" si="5"/>
        <v>2625</v>
      </c>
      <c r="AG7" s="32">
        <f t="shared" si="4"/>
        <v>65943</v>
      </c>
      <c r="AH7" s="32">
        <f>ROUND(AG7*$AH$2,0)</f>
        <v>6594</v>
      </c>
      <c r="AI7" s="32">
        <f>SUM(AG7+AH7)</f>
        <v>72537</v>
      </c>
    </row>
    <row r="8" spans="1:35" ht="22.5" customHeight="1" x14ac:dyDescent="0.25">
      <c r="A8" s="25"/>
      <c r="B8" s="25" t="s">
        <v>29</v>
      </c>
      <c r="C8" s="25"/>
      <c r="D8" s="26">
        <v>0.25</v>
      </c>
      <c r="E8" s="27"/>
      <c r="F8" s="28">
        <f>IF(AND(F6&lt;3,F6&gt;0),1,ROUNDDOWN(F6*25%,0))</f>
        <v>100</v>
      </c>
      <c r="G8" s="28">
        <f t="shared" ref="G8:AF8" si="6">IF(AND(G6&lt;3,G6&gt;0),1,ROUNDDOWN(G6*25%,0))</f>
        <v>250</v>
      </c>
      <c r="H8" s="28">
        <f t="shared" si="6"/>
        <v>100</v>
      </c>
      <c r="I8" s="28">
        <f t="shared" si="6"/>
        <v>750</v>
      </c>
      <c r="J8" s="28">
        <f t="shared" si="6"/>
        <v>0</v>
      </c>
      <c r="K8" s="28">
        <f t="shared" si="6"/>
        <v>125</v>
      </c>
      <c r="L8" s="28">
        <f t="shared" si="6"/>
        <v>375</v>
      </c>
      <c r="M8" s="28">
        <f t="shared" si="6"/>
        <v>125</v>
      </c>
      <c r="N8" s="28">
        <f t="shared" si="6"/>
        <v>125</v>
      </c>
      <c r="O8" s="28">
        <f t="shared" si="6"/>
        <v>100</v>
      </c>
      <c r="P8" s="28">
        <f t="shared" si="6"/>
        <v>300</v>
      </c>
      <c r="Q8" s="28">
        <f t="shared" si="6"/>
        <v>100</v>
      </c>
      <c r="R8" s="28">
        <f t="shared" si="6"/>
        <v>500</v>
      </c>
      <c r="S8" s="28">
        <f t="shared" si="6"/>
        <v>105</v>
      </c>
      <c r="T8" s="28">
        <f t="shared" si="6"/>
        <v>250</v>
      </c>
      <c r="U8" s="28">
        <f t="shared" si="6"/>
        <v>25</v>
      </c>
      <c r="V8" s="28">
        <f t="shared" si="6"/>
        <v>250</v>
      </c>
      <c r="W8" s="28">
        <f t="shared" si="6"/>
        <v>150</v>
      </c>
      <c r="X8" s="28">
        <f t="shared" si="6"/>
        <v>875</v>
      </c>
      <c r="Y8" s="28">
        <f t="shared" si="6"/>
        <v>1875</v>
      </c>
      <c r="Z8" s="28">
        <f t="shared" si="6"/>
        <v>625</v>
      </c>
      <c r="AA8" s="28">
        <f t="shared" si="6"/>
        <v>1000</v>
      </c>
      <c r="AB8" s="28">
        <f t="shared" si="6"/>
        <v>5030</v>
      </c>
      <c r="AC8" s="28">
        <f t="shared" si="6"/>
        <v>7096</v>
      </c>
      <c r="AD8" s="28">
        <f t="shared" si="6"/>
        <v>625</v>
      </c>
      <c r="AE8" s="28">
        <f t="shared" si="6"/>
        <v>250</v>
      </c>
      <c r="AF8" s="28">
        <f t="shared" si="6"/>
        <v>875</v>
      </c>
      <c r="AG8" s="28">
        <f t="shared" si="4"/>
        <v>21981</v>
      </c>
      <c r="AH8" s="28">
        <f t="shared" si="3"/>
        <v>2198</v>
      </c>
      <c r="AI8" s="28">
        <f>SUM(AG8+AH8)</f>
        <v>24179</v>
      </c>
    </row>
    <row r="9" spans="1:35" ht="22.5" x14ac:dyDescent="0.25">
      <c r="A9" s="5" t="s">
        <v>6</v>
      </c>
      <c r="B9" s="5" t="s">
        <v>7</v>
      </c>
      <c r="C9" s="5" t="s">
        <v>8</v>
      </c>
      <c r="D9" s="5">
        <v>1101088</v>
      </c>
      <c r="E9" s="36" t="s">
        <v>65</v>
      </c>
      <c r="F9" s="37">
        <v>100</v>
      </c>
      <c r="G9" s="37">
        <v>200</v>
      </c>
      <c r="H9" s="37">
        <v>0</v>
      </c>
      <c r="I9" s="37">
        <v>0</v>
      </c>
      <c r="J9" s="37">
        <v>0</v>
      </c>
      <c r="K9" s="37">
        <v>300</v>
      </c>
      <c r="L9" s="37">
        <v>1000</v>
      </c>
      <c r="M9" s="37">
        <v>50</v>
      </c>
      <c r="N9" s="37">
        <v>0</v>
      </c>
      <c r="O9" s="37">
        <v>50</v>
      </c>
      <c r="P9" s="37">
        <v>100</v>
      </c>
      <c r="Q9" s="37">
        <v>0</v>
      </c>
      <c r="R9" s="37">
        <v>0</v>
      </c>
      <c r="S9" s="37">
        <v>0</v>
      </c>
      <c r="T9" s="37">
        <v>250</v>
      </c>
      <c r="U9" s="37">
        <v>0</v>
      </c>
      <c r="V9" s="37">
        <v>300</v>
      </c>
      <c r="W9" s="37">
        <v>150</v>
      </c>
      <c r="X9" s="37">
        <v>1000</v>
      </c>
      <c r="Y9" s="37">
        <v>0</v>
      </c>
      <c r="Z9" s="37">
        <v>0</v>
      </c>
      <c r="AA9" s="37">
        <v>50</v>
      </c>
      <c r="AB9" s="37">
        <v>0</v>
      </c>
      <c r="AC9" s="37">
        <v>920</v>
      </c>
      <c r="AD9" s="37">
        <v>15</v>
      </c>
      <c r="AE9" s="37">
        <v>500</v>
      </c>
      <c r="AF9" s="37">
        <v>50</v>
      </c>
      <c r="AG9" s="38">
        <f t="shared" si="4"/>
        <v>5035</v>
      </c>
      <c r="AH9" s="39">
        <f t="shared" ref="AH9:AH14" si="7">ROUND(AG9*$AH$2,0)</f>
        <v>504</v>
      </c>
      <c r="AI9" s="39">
        <f t="shared" ref="AI9:AI14" si="8">SUM(AG9:AH9)</f>
        <v>5539</v>
      </c>
    </row>
    <row r="10" spans="1:35" ht="24" customHeight="1" x14ac:dyDescent="0.25">
      <c r="A10" s="33"/>
      <c r="B10" s="33" t="s">
        <v>30</v>
      </c>
      <c r="C10" s="33"/>
      <c r="D10" s="33" t="s">
        <v>25</v>
      </c>
      <c r="E10" s="34"/>
      <c r="F10" s="35">
        <f>F9</f>
        <v>100</v>
      </c>
      <c r="G10" s="35">
        <f t="shared" ref="G10:AF10" si="9">G9</f>
        <v>200</v>
      </c>
      <c r="H10" s="35">
        <f t="shared" si="9"/>
        <v>0</v>
      </c>
      <c r="I10" s="35">
        <f t="shared" si="9"/>
        <v>0</v>
      </c>
      <c r="J10" s="35">
        <f t="shared" si="9"/>
        <v>0</v>
      </c>
      <c r="K10" s="35">
        <f t="shared" si="9"/>
        <v>300</v>
      </c>
      <c r="L10" s="35">
        <f t="shared" si="9"/>
        <v>1000</v>
      </c>
      <c r="M10" s="35">
        <f t="shared" si="9"/>
        <v>50</v>
      </c>
      <c r="N10" s="35">
        <f t="shared" si="9"/>
        <v>0</v>
      </c>
      <c r="O10" s="35">
        <f t="shared" si="9"/>
        <v>50</v>
      </c>
      <c r="P10" s="35">
        <f t="shared" si="9"/>
        <v>100</v>
      </c>
      <c r="Q10" s="35">
        <f t="shared" si="9"/>
        <v>0</v>
      </c>
      <c r="R10" s="35">
        <f t="shared" si="9"/>
        <v>0</v>
      </c>
      <c r="S10" s="35">
        <f t="shared" si="9"/>
        <v>0</v>
      </c>
      <c r="T10" s="35">
        <f t="shared" si="9"/>
        <v>250</v>
      </c>
      <c r="U10" s="35">
        <f t="shared" si="9"/>
        <v>0</v>
      </c>
      <c r="V10" s="35">
        <f t="shared" si="9"/>
        <v>300</v>
      </c>
      <c r="W10" s="35">
        <f t="shared" si="9"/>
        <v>150</v>
      </c>
      <c r="X10" s="35">
        <f t="shared" si="9"/>
        <v>1000</v>
      </c>
      <c r="Y10" s="35">
        <f t="shared" si="9"/>
        <v>0</v>
      </c>
      <c r="Z10" s="35">
        <f t="shared" si="9"/>
        <v>0</v>
      </c>
      <c r="AA10" s="35">
        <f t="shared" si="9"/>
        <v>50</v>
      </c>
      <c r="AB10" s="35">
        <f t="shared" si="9"/>
        <v>0</v>
      </c>
      <c r="AC10" s="35">
        <f t="shared" si="9"/>
        <v>920</v>
      </c>
      <c r="AD10" s="35">
        <f t="shared" si="9"/>
        <v>15</v>
      </c>
      <c r="AE10" s="35">
        <f t="shared" si="9"/>
        <v>500</v>
      </c>
      <c r="AF10" s="35">
        <f t="shared" si="9"/>
        <v>50</v>
      </c>
      <c r="AG10" s="35">
        <f t="shared" si="4"/>
        <v>5035</v>
      </c>
      <c r="AH10" s="35">
        <f>ROUND(AG10*$AH$2,0)</f>
        <v>504</v>
      </c>
      <c r="AI10" s="35">
        <f>SUM(AG10:AH10)</f>
        <v>5539</v>
      </c>
    </row>
    <row r="11" spans="1:35" ht="22.5" x14ac:dyDescent="0.25">
      <c r="A11" s="5" t="s">
        <v>9</v>
      </c>
      <c r="B11" s="5" t="s">
        <v>10</v>
      </c>
      <c r="C11" s="5" t="s">
        <v>11</v>
      </c>
      <c r="D11" s="5">
        <v>1101089</v>
      </c>
      <c r="E11" s="36" t="s">
        <v>37</v>
      </c>
      <c r="F11" s="37">
        <v>400</v>
      </c>
      <c r="G11" s="37">
        <v>800</v>
      </c>
      <c r="H11" s="37">
        <v>300</v>
      </c>
      <c r="I11" s="37">
        <v>1000</v>
      </c>
      <c r="J11" s="37">
        <v>50</v>
      </c>
      <c r="K11" s="37">
        <v>800</v>
      </c>
      <c r="L11" s="37">
        <v>2000</v>
      </c>
      <c r="M11" s="37">
        <v>900</v>
      </c>
      <c r="N11" s="37">
        <v>0</v>
      </c>
      <c r="O11" s="37">
        <v>400</v>
      </c>
      <c r="P11" s="37">
        <v>450</v>
      </c>
      <c r="Q11" s="37">
        <v>600</v>
      </c>
      <c r="R11" s="37">
        <v>0</v>
      </c>
      <c r="S11" s="37">
        <v>200</v>
      </c>
      <c r="T11" s="37">
        <v>500</v>
      </c>
      <c r="U11" s="37">
        <v>100</v>
      </c>
      <c r="V11" s="37">
        <v>1000</v>
      </c>
      <c r="W11" s="37">
        <v>300</v>
      </c>
      <c r="X11" s="37">
        <v>1500</v>
      </c>
      <c r="Y11" s="37">
        <v>3000</v>
      </c>
      <c r="Z11" s="37">
        <v>1500</v>
      </c>
      <c r="AA11" s="37">
        <v>1000</v>
      </c>
      <c r="AB11" s="37">
        <v>12858</v>
      </c>
      <c r="AC11" s="37">
        <v>11644</v>
      </c>
      <c r="AD11" s="37">
        <v>1600</v>
      </c>
      <c r="AE11" s="37">
        <v>300</v>
      </c>
      <c r="AF11" s="37">
        <v>1000</v>
      </c>
      <c r="AG11" s="38">
        <f t="shared" si="4"/>
        <v>44202</v>
      </c>
      <c r="AH11" s="39">
        <f t="shared" si="7"/>
        <v>4420</v>
      </c>
      <c r="AI11" s="39">
        <f t="shared" si="8"/>
        <v>48622</v>
      </c>
    </row>
    <row r="12" spans="1:35" ht="21" customHeight="1" x14ac:dyDescent="0.25">
      <c r="A12" s="29"/>
      <c r="B12" s="29" t="s">
        <v>31</v>
      </c>
      <c r="C12" s="29"/>
      <c r="D12" s="30">
        <v>0.75</v>
      </c>
      <c r="E12" s="31"/>
      <c r="F12" s="32">
        <f t="shared" ref="F12:AF12" si="10">F11-F13</f>
        <v>300</v>
      </c>
      <c r="G12" s="32">
        <f t="shared" si="10"/>
        <v>600</v>
      </c>
      <c r="H12" s="32">
        <f t="shared" si="10"/>
        <v>225</v>
      </c>
      <c r="I12" s="32">
        <f t="shared" si="10"/>
        <v>750</v>
      </c>
      <c r="J12" s="32">
        <f t="shared" si="10"/>
        <v>38</v>
      </c>
      <c r="K12" s="32">
        <f t="shared" si="10"/>
        <v>600</v>
      </c>
      <c r="L12" s="32">
        <f t="shared" si="10"/>
        <v>1500</v>
      </c>
      <c r="M12" s="32">
        <f t="shared" si="10"/>
        <v>675</v>
      </c>
      <c r="N12" s="32">
        <f t="shared" si="10"/>
        <v>0</v>
      </c>
      <c r="O12" s="32">
        <f t="shared" si="10"/>
        <v>300</v>
      </c>
      <c r="P12" s="32">
        <f t="shared" si="10"/>
        <v>338</v>
      </c>
      <c r="Q12" s="32">
        <f t="shared" si="10"/>
        <v>450</v>
      </c>
      <c r="R12" s="32">
        <f t="shared" si="10"/>
        <v>0</v>
      </c>
      <c r="S12" s="32">
        <f t="shared" si="10"/>
        <v>150</v>
      </c>
      <c r="T12" s="32">
        <f t="shared" si="10"/>
        <v>375</v>
      </c>
      <c r="U12" s="32">
        <f t="shared" si="10"/>
        <v>75</v>
      </c>
      <c r="V12" s="32">
        <f t="shared" si="10"/>
        <v>750</v>
      </c>
      <c r="W12" s="32">
        <f t="shared" si="10"/>
        <v>225</v>
      </c>
      <c r="X12" s="32">
        <f t="shared" si="10"/>
        <v>1125</v>
      </c>
      <c r="Y12" s="32">
        <f t="shared" si="10"/>
        <v>2250</v>
      </c>
      <c r="Z12" s="32">
        <f t="shared" si="10"/>
        <v>1125</v>
      </c>
      <c r="AA12" s="32">
        <f t="shared" si="10"/>
        <v>750</v>
      </c>
      <c r="AB12" s="32">
        <f t="shared" si="10"/>
        <v>9644</v>
      </c>
      <c r="AC12" s="32">
        <f t="shared" si="10"/>
        <v>8733</v>
      </c>
      <c r="AD12" s="32">
        <f t="shared" si="10"/>
        <v>1200</v>
      </c>
      <c r="AE12" s="32">
        <f t="shared" si="10"/>
        <v>225</v>
      </c>
      <c r="AF12" s="32">
        <f t="shared" si="10"/>
        <v>750</v>
      </c>
      <c r="AG12" s="32">
        <f t="shared" si="4"/>
        <v>33153</v>
      </c>
      <c r="AH12" s="32">
        <f>ROUND(AG12*$AH$2,0)</f>
        <v>3315</v>
      </c>
      <c r="AI12" s="32">
        <f>SUM(AG12+AH12)</f>
        <v>36468</v>
      </c>
    </row>
    <row r="13" spans="1:35" ht="21" customHeight="1" x14ac:dyDescent="0.25">
      <c r="A13" s="25"/>
      <c r="B13" s="25" t="s">
        <v>32</v>
      </c>
      <c r="C13" s="25"/>
      <c r="D13" s="26">
        <v>0.25</v>
      </c>
      <c r="E13" s="27"/>
      <c r="F13" s="28">
        <f>IF(AND(F11&lt;3,F11&gt;0),1,ROUNDDOWN(F11*25%,0))</f>
        <v>100</v>
      </c>
      <c r="G13" s="28">
        <f t="shared" ref="G13:AF13" si="11">IF(AND(G11&lt;3,G11&gt;0),1,ROUNDDOWN(G11*25%,0))</f>
        <v>200</v>
      </c>
      <c r="H13" s="28">
        <f t="shared" si="11"/>
        <v>75</v>
      </c>
      <c r="I13" s="28">
        <f t="shared" si="11"/>
        <v>250</v>
      </c>
      <c r="J13" s="28">
        <f t="shared" si="11"/>
        <v>12</v>
      </c>
      <c r="K13" s="28">
        <f t="shared" si="11"/>
        <v>200</v>
      </c>
      <c r="L13" s="28">
        <f t="shared" si="11"/>
        <v>500</v>
      </c>
      <c r="M13" s="28">
        <f t="shared" si="11"/>
        <v>225</v>
      </c>
      <c r="N13" s="28">
        <f t="shared" si="11"/>
        <v>0</v>
      </c>
      <c r="O13" s="28">
        <f t="shared" si="11"/>
        <v>100</v>
      </c>
      <c r="P13" s="28">
        <f t="shared" si="11"/>
        <v>112</v>
      </c>
      <c r="Q13" s="28">
        <f t="shared" si="11"/>
        <v>150</v>
      </c>
      <c r="R13" s="28">
        <f t="shared" si="11"/>
        <v>0</v>
      </c>
      <c r="S13" s="28">
        <f t="shared" si="11"/>
        <v>50</v>
      </c>
      <c r="T13" s="28">
        <f t="shared" si="11"/>
        <v>125</v>
      </c>
      <c r="U13" s="28">
        <f t="shared" si="11"/>
        <v>25</v>
      </c>
      <c r="V13" s="28">
        <f t="shared" si="11"/>
        <v>250</v>
      </c>
      <c r="W13" s="28">
        <f t="shared" si="11"/>
        <v>75</v>
      </c>
      <c r="X13" s="28">
        <f t="shared" si="11"/>
        <v>375</v>
      </c>
      <c r="Y13" s="28">
        <f t="shared" si="11"/>
        <v>750</v>
      </c>
      <c r="Z13" s="28">
        <f t="shared" si="11"/>
        <v>375</v>
      </c>
      <c r="AA13" s="28">
        <f t="shared" si="11"/>
        <v>250</v>
      </c>
      <c r="AB13" s="28">
        <f t="shared" si="11"/>
        <v>3214</v>
      </c>
      <c r="AC13" s="28">
        <f t="shared" si="11"/>
        <v>2911</v>
      </c>
      <c r="AD13" s="28">
        <f t="shared" si="11"/>
        <v>400</v>
      </c>
      <c r="AE13" s="28">
        <f t="shared" si="11"/>
        <v>75</v>
      </c>
      <c r="AF13" s="28">
        <f t="shared" si="11"/>
        <v>250</v>
      </c>
      <c r="AG13" s="28">
        <f t="shared" si="4"/>
        <v>11049</v>
      </c>
      <c r="AH13" s="28">
        <f t="shared" si="7"/>
        <v>1105</v>
      </c>
      <c r="AI13" s="28">
        <f>SUM(AG13+AH13)</f>
        <v>12154</v>
      </c>
    </row>
    <row r="14" spans="1:35" ht="33.75" x14ac:dyDescent="0.25">
      <c r="A14" s="5" t="s">
        <v>12</v>
      </c>
      <c r="B14" s="5" t="s">
        <v>13</v>
      </c>
      <c r="C14" s="5" t="s">
        <v>8</v>
      </c>
      <c r="D14" s="5">
        <v>1101090</v>
      </c>
      <c r="E14" s="36" t="s">
        <v>38</v>
      </c>
      <c r="F14" s="37">
        <v>50</v>
      </c>
      <c r="G14" s="37">
        <v>100</v>
      </c>
      <c r="H14" s="37">
        <v>0</v>
      </c>
      <c r="I14" s="37">
        <v>0</v>
      </c>
      <c r="J14" s="37">
        <v>5</v>
      </c>
      <c r="K14" s="37">
        <v>150</v>
      </c>
      <c r="L14" s="37">
        <v>500</v>
      </c>
      <c r="M14" s="37">
        <v>50</v>
      </c>
      <c r="N14" s="37">
        <v>0</v>
      </c>
      <c r="O14" s="37">
        <v>30</v>
      </c>
      <c r="P14" s="37">
        <v>100</v>
      </c>
      <c r="Q14" s="37">
        <v>0</v>
      </c>
      <c r="R14" s="37">
        <v>0</v>
      </c>
      <c r="S14" s="37">
        <v>20</v>
      </c>
      <c r="T14" s="37">
        <v>200</v>
      </c>
      <c r="U14" s="37">
        <v>50</v>
      </c>
      <c r="V14" s="37">
        <v>200</v>
      </c>
      <c r="W14" s="37">
        <v>50</v>
      </c>
      <c r="X14" s="37">
        <v>1000</v>
      </c>
      <c r="Y14" s="37">
        <v>0</v>
      </c>
      <c r="Z14" s="37">
        <v>0</v>
      </c>
      <c r="AA14" s="37">
        <v>10</v>
      </c>
      <c r="AB14" s="37">
        <v>0</v>
      </c>
      <c r="AC14" s="37">
        <v>618</v>
      </c>
      <c r="AD14" s="37">
        <v>0</v>
      </c>
      <c r="AE14" s="37">
        <v>300</v>
      </c>
      <c r="AF14" s="37">
        <v>20</v>
      </c>
      <c r="AG14" s="38">
        <f t="shared" si="4"/>
        <v>3453</v>
      </c>
      <c r="AH14" s="39">
        <f t="shared" si="7"/>
        <v>345</v>
      </c>
      <c r="AI14" s="39">
        <f t="shared" si="8"/>
        <v>3798</v>
      </c>
    </row>
    <row r="15" spans="1:35" ht="23.25" customHeight="1" x14ac:dyDescent="0.25">
      <c r="A15" s="33"/>
      <c r="B15" s="33" t="s">
        <v>33</v>
      </c>
      <c r="C15" s="33"/>
      <c r="D15" s="33" t="s">
        <v>25</v>
      </c>
      <c r="E15" s="34"/>
      <c r="F15" s="35">
        <f>F14</f>
        <v>50</v>
      </c>
      <c r="G15" s="35">
        <f t="shared" ref="G15" si="12">G14</f>
        <v>100</v>
      </c>
      <c r="H15" s="35">
        <f t="shared" ref="H15" si="13">H14</f>
        <v>0</v>
      </c>
      <c r="I15" s="35">
        <f t="shared" ref="I15" si="14">I14</f>
        <v>0</v>
      </c>
      <c r="J15" s="35">
        <f t="shared" ref="J15" si="15">J14</f>
        <v>5</v>
      </c>
      <c r="K15" s="35">
        <f t="shared" ref="K15" si="16">K14</f>
        <v>150</v>
      </c>
      <c r="L15" s="35">
        <f t="shared" ref="L15" si="17">L14</f>
        <v>500</v>
      </c>
      <c r="M15" s="35">
        <f t="shared" ref="M15" si="18">M14</f>
        <v>50</v>
      </c>
      <c r="N15" s="35">
        <f t="shared" ref="N15" si="19">N14</f>
        <v>0</v>
      </c>
      <c r="O15" s="35">
        <f t="shared" ref="O15" si="20">O14</f>
        <v>30</v>
      </c>
      <c r="P15" s="35">
        <f t="shared" ref="P15" si="21">P14</f>
        <v>100</v>
      </c>
      <c r="Q15" s="35">
        <f t="shared" ref="Q15" si="22">Q14</f>
        <v>0</v>
      </c>
      <c r="R15" s="35">
        <f t="shared" ref="R15" si="23">R14</f>
        <v>0</v>
      </c>
      <c r="S15" s="35">
        <f t="shared" ref="S15" si="24">S14</f>
        <v>20</v>
      </c>
      <c r="T15" s="35">
        <f t="shared" ref="T15" si="25">T14</f>
        <v>200</v>
      </c>
      <c r="U15" s="35">
        <f t="shared" ref="U15:V15" si="26">U14</f>
        <v>50</v>
      </c>
      <c r="V15" s="35">
        <f t="shared" si="26"/>
        <v>200</v>
      </c>
      <c r="W15" s="35">
        <f t="shared" ref="W15" si="27">W14</f>
        <v>50</v>
      </c>
      <c r="X15" s="35">
        <f t="shared" ref="X15" si="28">X14</f>
        <v>1000</v>
      </c>
      <c r="Y15" s="35">
        <f t="shared" ref="Y15" si="29">Y14</f>
        <v>0</v>
      </c>
      <c r="Z15" s="35">
        <f t="shared" ref="Z15" si="30">Z14</f>
        <v>0</v>
      </c>
      <c r="AA15" s="35">
        <f t="shared" ref="AA15" si="31">AA14</f>
        <v>10</v>
      </c>
      <c r="AB15" s="35">
        <f t="shared" ref="AB15" si="32">AB14</f>
        <v>0</v>
      </c>
      <c r="AC15" s="35">
        <f t="shared" ref="AC15:AE15" si="33">AC14</f>
        <v>618</v>
      </c>
      <c r="AD15" s="35">
        <f t="shared" si="33"/>
        <v>0</v>
      </c>
      <c r="AE15" s="35">
        <f t="shared" si="33"/>
        <v>300</v>
      </c>
      <c r="AF15" s="35">
        <f t="shared" ref="AF15" si="34">AF14</f>
        <v>20</v>
      </c>
      <c r="AG15" s="35">
        <f t="shared" si="4"/>
        <v>3453</v>
      </c>
      <c r="AH15" s="35">
        <f>ROUND(AG15*$AH$2,0)</f>
        <v>345</v>
      </c>
      <c r="AI15" s="35">
        <f>SUM(AG15:AH15)</f>
        <v>3798</v>
      </c>
    </row>
    <row r="16" spans="1:35" ht="27" customHeight="1" x14ac:dyDescent="0.25">
      <c r="A16" s="11" t="s">
        <v>14</v>
      </c>
      <c r="B16" s="12"/>
      <c r="C16" s="12"/>
      <c r="D16" s="12"/>
      <c r="E16" s="12"/>
      <c r="F16" s="18">
        <f>F3+F6+F9+F11+F14</f>
        <v>2450</v>
      </c>
      <c r="G16" s="18">
        <f t="shared" ref="G16:AI16" si="35">G3+G6+G9+G11+G14</f>
        <v>4100</v>
      </c>
      <c r="H16" s="18">
        <f t="shared" si="35"/>
        <v>1500</v>
      </c>
      <c r="I16" s="18">
        <f t="shared" si="35"/>
        <v>9000</v>
      </c>
      <c r="J16" s="18">
        <f t="shared" si="35"/>
        <v>155</v>
      </c>
      <c r="K16" s="18">
        <f t="shared" si="35"/>
        <v>3550</v>
      </c>
      <c r="L16" s="18">
        <f t="shared" si="35"/>
        <v>7500</v>
      </c>
      <c r="M16" s="18">
        <f t="shared" si="35"/>
        <v>2400</v>
      </c>
      <c r="N16" s="18">
        <f t="shared" si="35"/>
        <v>1300</v>
      </c>
      <c r="O16" s="18">
        <f t="shared" si="35"/>
        <v>1580</v>
      </c>
      <c r="P16" s="18">
        <f t="shared" si="35"/>
        <v>3850</v>
      </c>
      <c r="Q16" s="18">
        <f t="shared" si="35"/>
        <v>1600</v>
      </c>
      <c r="R16" s="18">
        <f t="shared" si="35"/>
        <v>3800</v>
      </c>
      <c r="S16" s="18">
        <f t="shared" si="35"/>
        <v>1140</v>
      </c>
      <c r="T16" s="18">
        <f t="shared" si="35"/>
        <v>3950</v>
      </c>
      <c r="U16" s="18">
        <f t="shared" si="35"/>
        <v>350</v>
      </c>
      <c r="V16" s="18">
        <f t="shared" si="35"/>
        <v>5000</v>
      </c>
      <c r="W16" s="18">
        <f t="shared" si="35"/>
        <v>2300</v>
      </c>
      <c r="X16" s="18">
        <f t="shared" si="35"/>
        <v>14500</v>
      </c>
      <c r="Y16" s="18">
        <f t="shared" si="35"/>
        <v>25500</v>
      </c>
      <c r="Z16" s="18">
        <f t="shared" si="35"/>
        <v>8500</v>
      </c>
      <c r="AA16" s="18">
        <f t="shared" si="35"/>
        <v>10060</v>
      </c>
      <c r="AB16" s="18">
        <f t="shared" si="35"/>
        <v>65536</v>
      </c>
      <c r="AC16" s="18">
        <f t="shared" si="35"/>
        <v>94606</v>
      </c>
      <c r="AD16" s="18">
        <f t="shared" si="35"/>
        <v>7115</v>
      </c>
      <c r="AE16" s="18">
        <f t="shared" si="35"/>
        <v>5100</v>
      </c>
      <c r="AF16" s="18">
        <f t="shared" si="35"/>
        <v>9070</v>
      </c>
      <c r="AG16" s="18">
        <f t="shared" si="35"/>
        <v>295512</v>
      </c>
      <c r="AH16" s="18">
        <f>AH3+AH6+AH9+AH11+AH14</f>
        <v>29551</v>
      </c>
      <c r="AI16" s="18">
        <f t="shared" si="35"/>
        <v>325063</v>
      </c>
    </row>
  </sheetData>
  <mergeCells count="1"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ORIGINAL</vt:lpstr>
      <vt:lpstr>PÓS COTA</vt:lpstr>
      <vt:lpstr>ORIGINAL!Titulos_de_impressao</vt:lpstr>
      <vt:lpstr>'PÓS COTA'!Titulos_de_impressao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Xavier da Costa</dc:creator>
  <cp:lastModifiedBy>Ingrid Rodrigues Leite Correa</cp:lastModifiedBy>
  <cp:lastPrinted>2021-09-21T12:28:37Z</cp:lastPrinted>
  <dcterms:created xsi:type="dcterms:W3CDTF">2019-12-03T14:15:54Z</dcterms:created>
  <dcterms:modified xsi:type="dcterms:W3CDTF">2022-02-17T15:37:42Z</dcterms:modified>
</cp:coreProperties>
</file>